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Biomass" sheetId="1" r:id="rId1"/>
  </sheets>
  <definedNames>
    <definedName name="_xlnm.Print_Area" localSheetId="0">'Biomass'!$A$1:$G$63</definedName>
  </definedNames>
  <calcPr fullCalcOnLoad="1"/>
</workbook>
</file>

<file path=xl/sharedStrings.xml><?xml version="1.0" encoding="utf-8"?>
<sst xmlns="http://schemas.openxmlformats.org/spreadsheetml/2006/main" count="70" uniqueCount="65">
  <si>
    <t>Scheduled Hours Per Year:</t>
  </si>
  <si>
    <t>Interest Rate:</t>
  </si>
  <si>
    <t>Percentage of Salvage Value:</t>
  </si>
  <si>
    <t>Insurance Rate</t>
  </si>
  <si>
    <t>Fuel consumption (g/hp-hr)</t>
  </si>
  <si>
    <t>Lube (% of fuel cost)</t>
  </si>
  <si>
    <t>Tire/track Change Frequency (hours/set)</t>
  </si>
  <si>
    <t>Repair and Maintenance (% of depreciation)</t>
  </si>
  <si>
    <t>Manager Salary ($/year)</t>
  </si>
  <si>
    <t>Fixed Costs</t>
  </si>
  <si>
    <t>Item</t>
  </si>
  <si>
    <t>Model</t>
  </si>
  <si>
    <t>Horse Power</t>
  </si>
  <si>
    <t>Unit Cost</t>
  </si>
  <si>
    <t>Units</t>
  </si>
  <si>
    <t>Total Costs</t>
  </si>
  <si>
    <t>Annual Cost</t>
  </si>
  <si>
    <t>Feller Buncher</t>
  </si>
  <si>
    <t>Hydra Ax 470 (Blount)</t>
  </si>
  <si>
    <t>Grapple Skidder</t>
  </si>
  <si>
    <t>Caterpillar 525B</t>
  </si>
  <si>
    <t>Whole Tree Chipper</t>
  </si>
  <si>
    <t>Moberk 30/36</t>
  </si>
  <si>
    <t>John Deer 650J</t>
  </si>
  <si>
    <t>Service Truck</t>
  </si>
  <si>
    <t>Ford F550 4x4</t>
  </si>
  <si>
    <t>Ford F250 4x4</t>
  </si>
  <si>
    <t>Total capital investment</t>
  </si>
  <si>
    <t>Salvage Value of All machines</t>
  </si>
  <si>
    <t>Variable Costs</t>
  </si>
  <si>
    <t>Repair &amp;  Maintenance</t>
  </si>
  <si>
    <t>Diesel Fuel</t>
  </si>
  <si>
    <t>Lube</t>
  </si>
  <si>
    <t>Crewman Wages and Benefits</t>
  </si>
  <si>
    <t>Manager Wages and Benefits</t>
  </si>
  <si>
    <t xml:space="preserve">Other costs </t>
  </si>
  <si>
    <t xml:space="preserve">Total Operating Costs </t>
  </si>
  <si>
    <t>Total Capital Investment</t>
  </si>
  <si>
    <t>Annual Operating Cost</t>
  </si>
  <si>
    <t>Annual Capital Cost</t>
  </si>
  <si>
    <t>Hourly Cost ($/hour)</t>
  </si>
  <si>
    <t>Unit Hauling Costs ($/ton mile)</t>
  </si>
  <si>
    <t>Average Hauling Costs Per Ton ($/ton)</t>
  </si>
  <si>
    <t>Annual Hauling Costs ($)</t>
  </si>
  <si>
    <t>Unit Chip Price ($/green ton)</t>
  </si>
  <si>
    <t>Bulldozer</t>
  </si>
  <si>
    <t>Unit Processing Cost ($/ton)</t>
  </si>
  <si>
    <t>Crewman Wages ($/year)</t>
  </si>
  <si>
    <t>Hauling Costs</t>
  </si>
  <si>
    <t>Large Parts (Tires, etc.)</t>
  </si>
  <si>
    <t>Insurance Premium</t>
  </si>
  <si>
    <t>Annual Captial Costs</t>
  </si>
  <si>
    <t>Annual Total Costs</t>
  </si>
  <si>
    <t>Total Logging and Hauling Costs</t>
  </si>
  <si>
    <t>Annual Logging and Hauling Cost ($)</t>
  </si>
  <si>
    <t>A Case Study for a Biomass Logging Operation</t>
  </si>
  <si>
    <t>Basic Assumptions</t>
  </si>
  <si>
    <t>Logging Cost Summary</t>
  </si>
  <si>
    <t>Life of the Project (years):</t>
  </si>
  <si>
    <t>Hourly Biomass Production (green tons):</t>
  </si>
  <si>
    <t>Capcacity Utilization Rate for Dozer and Trucks (%):</t>
  </si>
  <si>
    <t>Fuel cost ($/gallon off-road diesel):</t>
  </si>
  <si>
    <t>Annual Total Volume of Green Biomass (tons)</t>
  </si>
  <si>
    <t>Average Hauling distance (miles)</t>
  </si>
  <si>
    <t>Average Load Per Chip Van (tons)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</si>
</sst>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\(&quot;$&quot;#,##0.000\)"/>
    <numFmt numFmtId="166" formatCode="0.0000_)"/>
    <numFmt numFmtId="167" formatCode="0.000_)"/>
    <numFmt numFmtId="168" formatCode="&quot;$&quot;#,##0.00000_);\(&quot;$&quot;#,##0.00000\)"/>
    <numFmt numFmtId="169" formatCode="#,##0.000_);\(#,##0.000\)"/>
    <numFmt numFmtId="170" formatCode="#,##0.0_);\(#,##0.0\)"/>
    <numFmt numFmtId="171" formatCode="0.0_)"/>
    <numFmt numFmtId="172" formatCode="0.00_)"/>
    <numFmt numFmtId="173" formatCode="0_)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"/>
    <numFmt numFmtId="180" formatCode="&quot;$&quot;#,##0.00"/>
    <numFmt numFmtId="181" formatCode="0.0"/>
    <numFmt numFmtId="182" formatCode="&quot;$&quot;#,##0.0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$&quot;#,##0.0_);\(&quot;$&quot;#,##0.0\)"/>
    <numFmt numFmtId="192" formatCode="#\ ?/2"/>
    <numFmt numFmtId="193" formatCode="&quot;$&quot;#,##0.0_);[Red]\(&quot;$&quot;#,##0.0\)"/>
    <numFmt numFmtId="194" formatCode="_(* #,##0.0_);_(* \(#,##0.0\);_(* &quot;-&quot;??_);_(@_)"/>
    <numFmt numFmtId="195" formatCode="_(* #,##0_);_(* \(#,##0\);_(* &quot;-&quot;??_);_(@_)"/>
    <numFmt numFmtId="196" formatCode="#,##0.0"/>
    <numFmt numFmtId="197" formatCode="_(* #,##0.0_);_(* \(#,##0.0\);_(* &quot;-&quot;?_);_(@_)"/>
  </numFmts>
  <fonts count="42">
    <font>
      <sz val="12"/>
      <name val="Arial"/>
      <family val="0"/>
    </font>
    <font>
      <sz val="10"/>
      <name val="Arial"/>
      <family val="0"/>
    </font>
    <font>
      <u val="single"/>
      <sz val="7.9"/>
      <color indexed="20"/>
      <name val="Arial"/>
      <family val="0"/>
    </font>
    <font>
      <u val="single"/>
      <sz val="7.9"/>
      <color indexed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9" fontId="5" fillId="0" borderId="0" xfId="57" applyNumberFormat="1" applyFont="1">
      <alignment/>
      <protection/>
    </xf>
    <xf numFmtId="195" fontId="5" fillId="0" borderId="0" xfId="42" applyNumberFormat="1" applyFont="1" applyBorder="1" applyAlignment="1">
      <alignment/>
    </xf>
    <xf numFmtId="0" fontId="5" fillId="0" borderId="0" xfId="57" applyFont="1" applyAlignment="1">
      <alignment wrapText="1"/>
      <protection/>
    </xf>
    <xf numFmtId="7" fontId="5" fillId="0" borderId="0" xfId="44" applyNumberFormat="1" applyFont="1" applyFill="1" applyBorder="1" applyAlignment="1">
      <alignment/>
    </xf>
    <xf numFmtId="5" fontId="5" fillId="0" borderId="0" xfId="57" applyNumberFormat="1" applyFont="1" applyBorder="1">
      <alignment/>
      <protection/>
    </xf>
    <xf numFmtId="5" fontId="5" fillId="0" borderId="0" xfId="57" applyNumberFormat="1" applyFont="1">
      <alignment/>
      <protection/>
    </xf>
    <xf numFmtId="43" fontId="5" fillId="0" borderId="0" xfId="57" applyNumberFormat="1" applyFont="1">
      <alignment/>
      <protection/>
    </xf>
    <xf numFmtId="7" fontId="5" fillId="0" borderId="0" xfId="44" applyNumberFormat="1" applyFont="1" applyFill="1" applyAlignment="1">
      <alignment/>
    </xf>
    <xf numFmtId="7" fontId="5" fillId="0" borderId="0" xfId="57" applyNumberFormat="1" applyFont="1">
      <alignment/>
      <protection/>
    </xf>
    <xf numFmtId="0" fontId="5" fillId="33" borderId="10" xfId="57" applyFont="1" applyFill="1" applyBorder="1" applyAlignment="1">
      <alignment wrapText="1"/>
      <protection/>
    </xf>
    <xf numFmtId="5" fontId="5" fillId="33" borderId="10" xfId="44" applyNumberFormat="1" applyFont="1" applyFill="1" applyBorder="1" applyAlignment="1">
      <alignment/>
    </xf>
    <xf numFmtId="5" fontId="5" fillId="33" borderId="10" xfId="44" applyNumberFormat="1" applyFont="1" applyFill="1" applyBorder="1" applyAlignment="1">
      <alignment horizontal="right" wrapText="1"/>
    </xf>
    <xf numFmtId="43" fontId="7" fillId="0" borderId="0" xfId="42" applyFont="1" applyAlignment="1">
      <alignment/>
    </xf>
    <xf numFmtId="0" fontId="7" fillId="0" borderId="0" xfId="57" applyFont="1">
      <alignment/>
      <protection/>
    </xf>
    <xf numFmtId="0" fontId="5" fillId="33" borderId="10" xfId="57" applyFont="1" applyFill="1" applyBorder="1" applyAlignment="1">
      <alignment horizontal="right" wrapText="1"/>
      <protection/>
    </xf>
    <xf numFmtId="0" fontId="7" fillId="33" borderId="10" xfId="57" applyFont="1" applyFill="1" applyBorder="1">
      <alignment/>
      <protection/>
    </xf>
    <xf numFmtId="1" fontId="7" fillId="33" borderId="10" xfId="57" applyNumberFormat="1" applyFont="1" applyFill="1" applyBorder="1">
      <alignment/>
      <protection/>
    </xf>
    <xf numFmtId="7" fontId="7" fillId="33" borderId="10" xfId="44" applyNumberFormat="1" applyFont="1" applyFill="1" applyBorder="1" applyAlignment="1">
      <alignment/>
    </xf>
    <xf numFmtId="5" fontId="7" fillId="33" borderId="10" xfId="57" applyNumberFormat="1" applyFont="1" applyFill="1" applyBorder="1">
      <alignment/>
      <protection/>
    </xf>
    <xf numFmtId="0" fontId="5" fillId="0" borderId="11" xfId="57" applyFont="1" applyBorder="1">
      <alignment/>
      <protection/>
    </xf>
    <xf numFmtId="0" fontId="5" fillId="33" borderId="12" xfId="57" applyFont="1" applyFill="1" applyBorder="1" applyAlignment="1">
      <alignment wrapText="1"/>
      <protection/>
    </xf>
    <xf numFmtId="5" fontId="5" fillId="33" borderId="13" xfId="44" applyNumberFormat="1" applyFont="1" applyFill="1" applyBorder="1" applyAlignment="1">
      <alignment horizontal="right" wrapText="1"/>
    </xf>
    <xf numFmtId="5" fontId="5" fillId="0" borderId="14" xfId="44" applyNumberFormat="1" applyFont="1" applyFill="1" applyBorder="1" applyAlignment="1">
      <alignment/>
    </xf>
    <xf numFmtId="0" fontId="7" fillId="33" borderId="12" xfId="57" applyFont="1" applyFill="1" applyBorder="1">
      <alignment/>
      <protection/>
    </xf>
    <xf numFmtId="5" fontId="7" fillId="33" borderId="13" xfId="44" applyNumberFormat="1" applyFont="1" applyFill="1" applyBorder="1" applyAlignment="1">
      <alignment/>
    </xf>
    <xf numFmtId="5" fontId="7" fillId="33" borderId="13" xfId="57" applyNumberFormat="1" applyFont="1" applyFill="1" applyBorder="1">
      <alignment/>
      <protection/>
    </xf>
    <xf numFmtId="0" fontId="5" fillId="33" borderId="0" xfId="57" applyFont="1" applyFill="1" applyBorder="1" applyAlignment="1">
      <alignment wrapText="1"/>
      <protection/>
    </xf>
    <xf numFmtId="0" fontId="5" fillId="33" borderId="13" xfId="57" applyFont="1" applyFill="1" applyBorder="1" applyAlignment="1">
      <alignment horizontal="right" wrapText="1"/>
      <protection/>
    </xf>
    <xf numFmtId="0" fontId="5" fillId="0" borderId="15" xfId="57" applyFont="1" applyBorder="1">
      <alignment/>
      <protection/>
    </xf>
    <xf numFmtId="0" fontId="5" fillId="0" borderId="16" xfId="57" applyFont="1" applyBorder="1">
      <alignment/>
      <protection/>
    </xf>
    <xf numFmtId="181" fontId="5" fillId="34" borderId="17" xfId="60" applyNumberFormat="1" applyFont="1" applyFill="1" applyBorder="1" applyAlignment="1" applyProtection="1">
      <alignment/>
      <protection locked="0"/>
    </xf>
    <xf numFmtId="0" fontId="5" fillId="0" borderId="18" xfId="57" applyFont="1" applyBorder="1">
      <alignment/>
      <protection/>
    </xf>
    <xf numFmtId="0" fontId="5" fillId="0" borderId="19" xfId="57" applyFont="1" applyBorder="1">
      <alignment/>
      <protection/>
    </xf>
    <xf numFmtId="0" fontId="5" fillId="34" borderId="20" xfId="57" applyFont="1" applyFill="1" applyBorder="1" applyProtection="1">
      <alignment/>
      <protection locked="0"/>
    </xf>
    <xf numFmtId="164" fontId="5" fillId="34" borderId="20" xfId="57" applyNumberFormat="1" applyFont="1" applyFill="1" applyBorder="1" applyProtection="1">
      <alignment/>
      <protection locked="0"/>
    </xf>
    <xf numFmtId="2" fontId="5" fillId="34" borderId="20" xfId="60" applyNumberFormat="1" applyFont="1" applyFill="1" applyBorder="1" applyAlignment="1" applyProtection="1">
      <alignment/>
      <protection locked="0"/>
    </xf>
    <xf numFmtId="9" fontId="5" fillId="34" borderId="20" xfId="60" applyFont="1" applyFill="1" applyBorder="1" applyAlignment="1" applyProtection="1">
      <alignment/>
      <protection locked="0"/>
    </xf>
    <xf numFmtId="43" fontId="5" fillId="34" borderId="20" xfId="42" applyNumberFormat="1" applyFont="1" applyFill="1" applyBorder="1" applyAlignment="1" applyProtection="1">
      <alignment/>
      <protection locked="0"/>
    </xf>
    <xf numFmtId="195" fontId="5" fillId="34" borderId="20" xfId="42" applyNumberFormat="1" applyFont="1" applyFill="1" applyBorder="1" applyAlignment="1" applyProtection="1">
      <alignment/>
      <protection locked="0"/>
    </xf>
    <xf numFmtId="5" fontId="5" fillId="34" borderId="20" xfId="44" applyNumberFormat="1" applyFont="1" applyFill="1" applyBorder="1" applyAlignment="1" applyProtection="1">
      <alignment/>
      <protection locked="0"/>
    </xf>
    <xf numFmtId="0" fontId="5" fillId="0" borderId="21" xfId="57" applyFont="1" applyBorder="1">
      <alignment/>
      <protection/>
    </xf>
    <xf numFmtId="0" fontId="5" fillId="0" borderId="22" xfId="57" applyFont="1" applyBorder="1">
      <alignment/>
      <protection/>
    </xf>
    <xf numFmtId="5" fontId="5" fillId="34" borderId="23" xfId="44" applyNumberFormat="1" applyFont="1" applyFill="1" applyBorder="1" applyAlignment="1" applyProtection="1">
      <alignment/>
      <protection locked="0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5" fontId="5" fillId="34" borderId="16" xfId="44" applyNumberFormat="1" applyFont="1" applyFill="1" applyBorder="1" applyAlignment="1" applyProtection="1">
      <alignment/>
      <protection locked="0"/>
    </xf>
    <xf numFmtId="0" fontId="5" fillId="34" borderId="16" xfId="57" applyFont="1" applyFill="1" applyBorder="1" applyProtection="1">
      <alignment/>
      <protection locked="0"/>
    </xf>
    <xf numFmtId="5" fontId="5" fillId="0" borderId="16" xfId="44" applyNumberFormat="1" applyFont="1" applyFill="1" applyBorder="1" applyAlignment="1">
      <alignment/>
    </xf>
    <xf numFmtId="5" fontId="5" fillId="0" borderId="17" xfId="44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5" fontId="5" fillId="34" borderId="19" xfId="44" applyNumberFormat="1" applyFont="1" applyFill="1" applyBorder="1" applyAlignment="1" applyProtection="1">
      <alignment/>
      <protection locked="0"/>
    </xf>
    <xf numFmtId="0" fontId="5" fillId="34" borderId="19" xfId="57" applyFont="1" applyFill="1" applyBorder="1" applyProtection="1">
      <alignment/>
      <protection locked="0"/>
    </xf>
    <xf numFmtId="5" fontId="5" fillId="0" borderId="19" xfId="44" applyNumberFormat="1" applyFont="1" applyFill="1" applyBorder="1" applyAlignment="1">
      <alignment/>
    </xf>
    <xf numFmtId="5" fontId="5" fillId="0" borderId="20" xfId="44" applyNumberFormat="1" applyFont="1" applyFill="1" applyBorder="1" applyAlignment="1">
      <alignment/>
    </xf>
    <xf numFmtId="1" fontId="5" fillId="0" borderId="19" xfId="57" applyNumberFormat="1" applyFont="1" applyBorder="1">
      <alignment/>
      <protection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5" fontId="5" fillId="34" borderId="22" xfId="44" applyNumberFormat="1" applyFont="1" applyFill="1" applyBorder="1" applyAlignment="1" applyProtection="1">
      <alignment/>
      <protection locked="0"/>
    </xf>
    <xf numFmtId="0" fontId="5" fillId="34" borderId="22" xfId="57" applyFont="1" applyFill="1" applyBorder="1" applyProtection="1">
      <alignment/>
      <protection locked="0"/>
    </xf>
    <xf numFmtId="5" fontId="5" fillId="0" borderId="22" xfId="44" applyNumberFormat="1" applyFont="1" applyFill="1" applyBorder="1" applyAlignment="1">
      <alignment/>
    </xf>
    <xf numFmtId="5" fontId="5" fillId="0" borderId="23" xfId="44" applyNumberFormat="1" applyFont="1" applyFill="1" applyBorder="1" applyAlignment="1">
      <alignment/>
    </xf>
    <xf numFmtId="0" fontId="5" fillId="0" borderId="15" xfId="57" applyFont="1" applyFill="1" applyBorder="1">
      <alignment/>
      <protection/>
    </xf>
    <xf numFmtId="0" fontId="5" fillId="0" borderId="16" xfId="57" applyFont="1" applyFill="1" applyBorder="1">
      <alignment/>
      <protection/>
    </xf>
    <xf numFmtId="5" fontId="5" fillId="0" borderId="16" xfId="57" applyNumberFormat="1" applyFont="1" applyFill="1" applyBorder="1">
      <alignment/>
      <protection/>
    </xf>
    <xf numFmtId="5" fontId="5" fillId="0" borderId="19" xfId="57" applyNumberFormat="1" applyFont="1" applyBorder="1">
      <alignment/>
      <protection/>
    </xf>
    <xf numFmtId="7" fontId="5" fillId="34" borderId="19" xfId="44" applyNumberFormat="1" applyFont="1" applyFill="1" applyBorder="1" applyAlignment="1" applyProtection="1">
      <alignment/>
      <protection locked="0"/>
    </xf>
    <xf numFmtId="5" fontId="5" fillId="0" borderId="20" xfId="57" applyNumberFormat="1" applyFont="1" applyBorder="1">
      <alignment/>
      <protection/>
    </xf>
    <xf numFmtId="5" fontId="5" fillId="0" borderId="22" xfId="57" applyNumberFormat="1" applyFont="1" applyBorder="1">
      <alignment/>
      <protection/>
    </xf>
    <xf numFmtId="5" fontId="5" fillId="0" borderId="17" xfId="57" applyNumberFormat="1" applyFont="1" applyBorder="1">
      <alignment/>
      <protection/>
    </xf>
    <xf numFmtId="37" fontId="5" fillId="0" borderId="20" xfId="57" applyNumberFormat="1" applyFont="1" applyFill="1" applyBorder="1" applyAlignment="1">
      <alignment/>
      <protection/>
    </xf>
    <xf numFmtId="7" fontId="5" fillId="0" borderId="20" xfId="57" applyNumberFormat="1" applyFont="1" applyBorder="1">
      <alignment/>
      <protection/>
    </xf>
    <xf numFmtId="7" fontId="5" fillId="0" borderId="23" xfId="57" applyNumberFormat="1" applyFont="1" applyBorder="1">
      <alignment/>
      <protection/>
    </xf>
    <xf numFmtId="7" fontId="5" fillId="34" borderId="17" xfId="57" applyNumberFormat="1" applyFont="1" applyFill="1" applyBorder="1" applyProtection="1">
      <alignment/>
      <protection locked="0"/>
    </xf>
    <xf numFmtId="5" fontId="5" fillId="0" borderId="23" xfId="57" applyNumberFormat="1" applyFont="1" applyBorder="1">
      <alignment/>
      <protection/>
    </xf>
    <xf numFmtId="7" fontId="5" fillId="0" borderId="17" xfId="57" applyNumberFormat="1" applyFont="1" applyBorder="1">
      <alignment/>
      <protection/>
    </xf>
    <xf numFmtId="7" fontId="5" fillId="34" borderId="16" xfId="44" applyNumberFormat="1" applyFont="1" applyFill="1" applyBorder="1" applyAlignment="1" applyProtection="1">
      <alignment/>
      <protection locked="0"/>
    </xf>
    <xf numFmtId="7" fontId="5" fillId="34" borderId="22" xfId="44" applyNumberFormat="1" applyFont="1" applyFill="1" applyBorder="1" applyAlignment="1" applyProtection="1">
      <alignment/>
      <protection locked="0"/>
    </xf>
    <xf numFmtId="0" fontId="6" fillId="35" borderId="12" xfId="57" applyFont="1" applyFill="1" applyBorder="1" applyAlignment="1">
      <alignment horizontal="left"/>
      <protection/>
    </xf>
    <xf numFmtId="0" fontId="6" fillId="35" borderId="10" xfId="57" applyFont="1" applyFill="1" applyBorder="1" applyAlignment="1">
      <alignment horizontal="left"/>
      <protection/>
    </xf>
    <xf numFmtId="0" fontId="6" fillId="35" borderId="13" xfId="57" applyFont="1" applyFill="1" applyBorder="1" applyAlignment="1">
      <alignment horizontal="left"/>
      <protection/>
    </xf>
    <xf numFmtId="0" fontId="4" fillId="35" borderId="12" xfId="57" applyFont="1" applyFill="1" applyBorder="1" applyAlignment="1">
      <alignment horizontal="center"/>
      <protection/>
    </xf>
    <xf numFmtId="0" fontId="4" fillId="35" borderId="10" xfId="57" applyFont="1" applyFill="1" applyBorder="1" applyAlignment="1">
      <alignment horizontal="center"/>
      <protection/>
    </xf>
    <xf numFmtId="0" fontId="4" fillId="35" borderId="13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omassAcquisi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SheetLayoutView="100" zoomScalePageLayoutView="0" workbookViewId="0" topLeftCell="A1">
      <selection activeCell="D9" sqref="D9"/>
    </sheetView>
  </sheetViews>
  <sheetFormatPr defaultColWidth="7.5546875" defaultRowHeight="15"/>
  <cols>
    <col min="1" max="1" width="16.77734375" style="1" customWidth="1"/>
    <col min="2" max="2" width="17.10546875" style="1" customWidth="1"/>
    <col min="3" max="3" width="8.5546875" style="1" customWidth="1"/>
    <col min="4" max="4" width="11.21484375" style="1" customWidth="1"/>
    <col min="5" max="5" width="5.77734375" style="1" customWidth="1"/>
    <col min="6" max="6" width="9.3359375" style="1" customWidth="1"/>
    <col min="7" max="7" width="7.77734375" style="1" customWidth="1"/>
    <col min="8" max="8" width="10.4453125" style="1" customWidth="1"/>
    <col min="9" max="9" width="13.77734375" style="1" customWidth="1"/>
    <col min="10" max="10" width="19.4453125" style="1" hidden="1" customWidth="1"/>
    <col min="11" max="13" width="7.5546875" style="1" customWidth="1"/>
    <col min="14" max="14" width="9.21484375" style="1" bestFit="1" customWidth="1"/>
    <col min="15" max="16384" width="7.5546875" style="1" customWidth="1"/>
  </cols>
  <sheetData>
    <row r="1" spans="1:7" ht="18.75">
      <c r="A1" s="84" t="s">
        <v>55</v>
      </c>
      <c r="B1" s="85"/>
      <c r="C1" s="85"/>
      <c r="D1" s="85"/>
      <c r="E1" s="85"/>
      <c r="F1" s="85"/>
      <c r="G1" s="86"/>
    </row>
    <row r="2" spans="1:4" ht="18.75" customHeight="1">
      <c r="A2" s="2"/>
      <c r="B2" s="2"/>
      <c r="C2" s="2"/>
      <c r="D2" s="3"/>
    </row>
    <row r="3" spans="1:4" ht="15.75">
      <c r="A3" s="81" t="s">
        <v>56</v>
      </c>
      <c r="B3" s="82"/>
      <c r="C3" s="82"/>
      <c r="D3" s="83"/>
    </row>
    <row r="4" spans="1:4" ht="12.75">
      <c r="A4" s="31" t="s">
        <v>58</v>
      </c>
      <c r="B4" s="32"/>
      <c r="C4" s="32"/>
      <c r="D4" s="33">
        <v>5</v>
      </c>
    </row>
    <row r="5" spans="1:4" ht="12.75">
      <c r="A5" s="34" t="s">
        <v>0</v>
      </c>
      <c r="B5" s="35"/>
      <c r="C5" s="35"/>
      <c r="D5" s="36">
        <v>2400</v>
      </c>
    </row>
    <row r="6" spans="1:4" ht="12.75">
      <c r="A6" s="34" t="s">
        <v>59</v>
      </c>
      <c r="B6" s="35"/>
      <c r="C6" s="35"/>
      <c r="D6" s="36">
        <v>20</v>
      </c>
    </row>
    <row r="7" spans="1:4" ht="12.75">
      <c r="A7" s="34" t="s">
        <v>60</v>
      </c>
      <c r="B7" s="35"/>
      <c r="C7" s="35"/>
      <c r="D7" s="37">
        <v>0.2</v>
      </c>
    </row>
    <row r="8" spans="1:4" ht="12.75">
      <c r="A8" s="34" t="s">
        <v>61</v>
      </c>
      <c r="B8" s="35"/>
      <c r="C8" s="35"/>
      <c r="D8" s="38">
        <v>2.2</v>
      </c>
    </row>
    <row r="9" spans="1:4" ht="12.75">
      <c r="A9" s="34" t="s">
        <v>1</v>
      </c>
      <c r="B9" s="35"/>
      <c r="C9" s="35"/>
      <c r="D9" s="37">
        <v>0.1</v>
      </c>
    </row>
    <row r="10" spans="1:4" ht="12.75">
      <c r="A10" s="34" t="s">
        <v>2</v>
      </c>
      <c r="B10" s="35"/>
      <c r="C10" s="35"/>
      <c r="D10" s="39">
        <v>0.25</v>
      </c>
    </row>
    <row r="11" spans="1:4" ht="12.75">
      <c r="A11" s="34" t="s">
        <v>3</v>
      </c>
      <c r="B11" s="35"/>
      <c r="C11" s="35"/>
      <c r="D11" s="37">
        <v>0.045</v>
      </c>
    </row>
    <row r="12" spans="1:4" ht="12.75">
      <c r="A12" s="34" t="s">
        <v>4</v>
      </c>
      <c r="B12" s="35"/>
      <c r="C12" s="35"/>
      <c r="D12" s="40">
        <v>0.03</v>
      </c>
    </row>
    <row r="13" spans="1:4" ht="12.75">
      <c r="A13" s="34" t="s">
        <v>5</v>
      </c>
      <c r="B13" s="35"/>
      <c r="C13" s="35"/>
      <c r="D13" s="39">
        <v>0.4</v>
      </c>
    </row>
    <row r="14" spans="1:4" ht="12.75">
      <c r="A14" s="34" t="s">
        <v>6</v>
      </c>
      <c r="B14" s="35"/>
      <c r="C14" s="35"/>
      <c r="D14" s="41">
        <v>4000</v>
      </c>
    </row>
    <row r="15" spans="1:4" ht="12.75">
      <c r="A15" s="34" t="s">
        <v>7</v>
      </c>
      <c r="B15" s="35"/>
      <c r="C15" s="35"/>
      <c r="D15" s="39">
        <v>1</v>
      </c>
    </row>
    <row r="16" spans="1:4" ht="12.75">
      <c r="A16" s="34" t="s">
        <v>47</v>
      </c>
      <c r="B16" s="35"/>
      <c r="C16" s="35"/>
      <c r="D16" s="42">
        <v>36000</v>
      </c>
    </row>
    <row r="17" spans="1:4" ht="12.75">
      <c r="A17" s="43" t="s">
        <v>8</v>
      </c>
      <c r="B17" s="44"/>
      <c r="C17" s="44"/>
      <c r="D17" s="45">
        <v>60000</v>
      </c>
    </row>
    <row r="18" spans="1:4" ht="18.75" customHeight="1">
      <c r="A18" s="2"/>
      <c r="B18" s="2"/>
      <c r="C18" s="2"/>
      <c r="D18" s="4"/>
    </row>
    <row r="19" spans="1:7" ht="15.75" customHeight="1">
      <c r="A19" s="81" t="s">
        <v>9</v>
      </c>
      <c r="B19" s="82"/>
      <c r="C19" s="82"/>
      <c r="D19" s="82"/>
      <c r="E19" s="82"/>
      <c r="F19" s="82"/>
      <c r="G19" s="83"/>
    </row>
    <row r="20" spans="1:7" s="5" customFormat="1" ht="24.75" customHeight="1">
      <c r="A20" s="23" t="s">
        <v>10</v>
      </c>
      <c r="B20" s="13" t="s">
        <v>11</v>
      </c>
      <c r="C20" s="14" t="s">
        <v>12</v>
      </c>
      <c r="D20" s="14" t="s">
        <v>13</v>
      </c>
      <c r="E20" s="14" t="s">
        <v>14</v>
      </c>
      <c r="F20" s="14" t="s">
        <v>15</v>
      </c>
      <c r="G20" s="24" t="s">
        <v>16</v>
      </c>
    </row>
    <row r="21" spans="1:7" ht="12.75">
      <c r="A21" s="46" t="s">
        <v>17</v>
      </c>
      <c r="B21" s="47" t="s">
        <v>18</v>
      </c>
      <c r="C21" s="32">
        <v>123</v>
      </c>
      <c r="D21" s="48">
        <v>150000</v>
      </c>
      <c r="E21" s="49">
        <v>1</v>
      </c>
      <c r="F21" s="50">
        <f aca="true" t="shared" si="0" ref="F21:F26">+E21*D21</f>
        <v>150000</v>
      </c>
      <c r="G21" s="51">
        <f aca="true" t="shared" si="1" ref="G21:G26">-PMT($D$9,$D$4,F21,,1)</f>
        <v>35972.38374473801</v>
      </c>
    </row>
    <row r="22" spans="1:7" ht="12.75">
      <c r="A22" s="52" t="s">
        <v>19</v>
      </c>
      <c r="B22" s="53" t="s">
        <v>20</v>
      </c>
      <c r="C22" s="35">
        <v>175</v>
      </c>
      <c r="D22" s="54">
        <v>175000</v>
      </c>
      <c r="E22" s="55">
        <v>1</v>
      </c>
      <c r="F22" s="56">
        <f t="shared" si="0"/>
        <v>175000</v>
      </c>
      <c r="G22" s="57">
        <f t="shared" si="1"/>
        <v>41967.78103552768</v>
      </c>
    </row>
    <row r="23" spans="1:7" ht="12.75">
      <c r="A23" s="52" t="s">
        <v>21</v>
      </c>
      <c r="B23" s="53" t="s">
        <v>22</v>
      </c>
      <c r="C23" s="58">
        <v>440</v>
      </c>
      <c r="D23" s="54">
        <v>220000</v>
      </c>
      <c r="E23" s="55">
        <v>1</v>
      </c>
      <c r="F23" s="56">
        <f t="shared" si="0"/>
        <v>220000</v>
      </c>
      <c r="G23" s="57">
        <f t="shared" si="1"/>
        <v>52759.49615894908</v>
      </c>
    </row>
    <row r="24" spans="1:7" ht="12.75">
      <c r="A24" s="52" t="s">
        <v>45</v>
      </c>
      <c r="B24" s="53" t="s">
        <v>23</v>
      </c>
      <c r="C24" s="58">
        <v>100</v>
      </c>
      <c r="D24" s="54">
        <v>110000</v>
      </c>
      <c r="E24" s="55">
        <v>1</v>
      </c>
      <c r="F24" s="56">
        <f t="shared" si="0"/>
        <v>110000</v>
      </c>
      <c r="G24" s="57">
        <f t="shared" si="1"/>
        <v>26379.74807947454</v>
      </c>
    </row>
    <row r="25" spans="1:7" ht="12.75">
      <c r="A25" s="52" t="s">
        <v>24</v>
      </c>
      <c r="B25" s="53" t="s">
        <v>25</v>
      </c>
      <c r="C25" s="35">
        <v>300</v>
      </c>
      <c r="D25" s="54">
        <v>70000</v>
      </c>
      <c r="E25" s="55">
        <v>1</v>
      </c>
      <c r="F25" s="56">
        <f t="shared" si="0"/>
        <v>70000</v>
      </c>
      <c r="G25" s="57">
        <f t="shared" si="1"/>
        <v>16787.11241421107</v>
      </c>
    </row>
    <row r="26" spans="1:7" ht="12.75">
      <c r="A26" s="59" t="s">
        <v>24</v>
      </c>
      <c r="B26" s="60" t="s">
        <v>26</v>
      </c>
      <c r="C26" s="44">
        <v>362</v>
      </c>
      <c r="D26" s="61">
        <v>30000</v>
      </c>
      <c r="E26" s="62">
        <v>1</v>
      </c>
      <c r="F26" s="63">
        <f t="shared" si="0"/>
        <v>30000</v>
      </c>
      <c r="G26" s="64">
        <f t="shared" si="1"/>
        <v>7194.476748947602</v>
      </c>
    </row>
    <row r="27" spans="1:8" s="16" customFormat="1" ht="12.75">
      <c r="A27" s="26" t="s">
        <v>27</v>
      </c>
      <c r="B27" s="18"/>
      <c r="C27" s="19"/>
      <c r="D27" s="20"/>
      <c r="E27" s="18"/>
      <c r="F27" s="21">
        <f>SUM(F21:F26)</f>
        <v>755000</v>
      </c>
      <c r="G27" s="27">
        <f>SUM(G21:G25)</f>
        <v>173866.52143290036</v>
      </c>
      <c r="H27" s="15"/>
    </row>
    <row r="28" spans="1:10" ht="4.5" customHeight="1">
      <c r="A28" s="22"/>
      <c r="B28" s="2"/>
      <c r="C28" s="2"/>
      <c r="D28" s="6"/>
      <c r="E28" s="2"/>
      <c r="F28" s="7"/>
      <c r="G28" s="25"/>
      <c r="J28" s="1">
        <f>12*4</f>
        <v>48</v>
      </c>
    </row>
    <row r="29" spans="1:10" ht="12.75">
      <c r="A29" s="22" t="s">
        <v>28</v>
      </c>
      <c r="B29" s="2"/>
      <c r="C29" s="2"/>
      <c r="D29" s="6"/>
      <c r="E29" s="2"/>
      <c r="F29" s="7">
        <f>+F27*D10</f>
        <v>188750</v>
      </c>
      <c r="G29" s="25">
        <f>-PMT($D$9,$D$4,F29,,1)</f>
        <v>45265.249545462</v>
      </c>
      <c r="J29" s="1">
        <f>+J28*5</f>
        <v>240</v>
      </c>
    </row>
    <row r="30" spans="1:10" s="16" customFormat="1" ht="12.75">
      <c r="A30" s="26" t="s">
        <v>51</v>
      </c>
      <c r="B30" s="18"/>
      <c r="C30" s="18"/>
      <c r="D30" s="20"/>
      <c r="E30" s="18"/>
      <c r="F30" s="21"/>
      <c r="G30" s="28">
        <f>+G27-G29</f>
        <v>128601.27188743837</v>
      </c>
      <c r="J30" s="16">
        <f>240*150</f>
        <v>36000</v>
      </c>
    </row>
    <row r="31" spans="2:7" ht="18.75" customHeight="1">
      <c r="B31" s="2"/>
      <c r="C31" s="2"/>
      <c r="D31" s="6"/>
      <c r="E31" s="2"/>
      <c r="F31" s="7"/>
      <c r="G31" s="8"/>
    </row>
    <row r="32" spans="1:7" ht="15.75" customHeight="1">
      <c r="A32" s="81" t="s">
        <v>29</v>
      </c>
      <c r="B32" s="82"/>
      <c r="C32" s="82"/>
      <c r="D32" s="82"/>
      <c r="E32" s="82"/>
      <c r="F32" s="82"/>
      <c r="G32" s="83"/>
    </row>
    <row r="33" spans="1:7" s="5" customFormat="1" ht="24.75" customHeight="1">
      <c r="A33" s="23" t="s">
        <v>10</v>
      </c>
      <c r="B33" s="12"/>
      <c r="C33" s="17" t="s">
        <v>13</v>
      </c>
      <c r="D33" s="17" t="s">
        <v>14</v>
      </c>
      <c r="E33" s="29"/>
      <c r="F33" s="17"/>
      <c r="G33" s="30" t="s">
        <v>16</v>
      </c>
    </row>
    <row r="34" spans="1:7" ht="12.75">
      <c r="A34" s="65" t="s">
        <v>30</v>
      </c>
      <c r="B34" s="66"/>
      <c r="C34" s="49"/>
      <c r="D34" s="79"/>
      <c r="E34" s="32"/>
      <c r="F34" s="67"/>
      <c r="G34" s="51">
        <f>+(F27-F29)*D15/D4</f>
        <v>113250</v>
      </c>
    </row>
    <row r="35" spans="1:9" ht="12.75">
      <c r="A35" s="34" t="s">
        <v>31</v>
      </c>
      <c r="B35" s="35"/>
      <c r="C35" s="55"/>
      <c r="D35" s="69"/>
      <c r="E35" s="35"/>
      <c r="F35" s="68"/>
      <c r="G35" s="57">
        <f>+SUM(C21:C23)*D12*D5*D8+SUM(C24:C26)*D12*D5*D7*D8</f>
        <v>141039.36000000002</v>
      </c>
      <c r="I35" s="9"/>
    </row>
    <row r="36" spans="1:7" ht="12.75">
      <c r="A36" s="34" t="s">
        <v>32</v>
      </c>
      <c r="B36" s="35"/>
      <c r="C36" s="55"/>
      <c r="D36" s="69"/>
      <c r="E36" s="35"/>
      <c r="F36" s="68"/>
      <c r="G36" s="57">
        <f>+G35*D13</f>
        <v>56415.744000000006</v>
      </c>
    </row>
    <row r="37" spans="1:7" ht="12.75">
      <c r="A37" s="34" t="s">
        <v>49</v>
      </c>
      <c r="B37" s="35"/>
      <c r="C37" s="69">
        <v>9000</v>
      </c>
      <c r="D37" s="55">
        <v>3</v>
      </c>
      <c r="E37" s="35"/>
      <c r="F37" s="68"/>
      <c r="G37" s="57">
        <f>+D5/D14*C37*D37</f>
        <v>16200</v>
      </c>
    </row>
    <row r="38" spans="1:7" ht="12.75">
      <c r="A38" s="34" t="s">
        <v>50</v>
      </c>
      <c r="B38" s="35"/>
      <c r="C38" s="55"/>
      <c r="D38" s="69"/>
      <c r="E38" s="35"/>
      <c r="F38" s="68"/>
      <c r="G38" s="57">
        <f>+F27*D11</f>
        <v>33975</v>
      </c>
    </row>
    <row r="39" spans="1:10" ht="12.75">
      <c r="A39" s="34" t="s">
        <v>33</v>
      </c>
      <c r="B39" s="35"/>
      <c r="C39" s="69">
        <v>36000</v>
      </c>
      <c r="D39" s="55">
        <v>3</v>
      </c>
      <c r="E39" s="35"/>
      <c r="F39" s="68"/>
      <c r="G39" s="70">
        <f>+D39*C39</f>
        <v>108000</v>
      </c>
      <c r="J39" s="1">
        <f>250*240</f>
        <v>60000</v>
      </c>
    </row>
    <row r="40" spans="1:7" ht="12.75">
      <c r="A40" s="34" t="s">
        <v>34</v>
      </c>
      <c r="B40" s="35"/>
      <c r="C40" s="69">
        <f>+D17</f>
        <v>60000</v>
      </c>
      <c r="D40" s="55">
        <v>1</v>
      </c>
      <c r="E40" s="35"/>
      <c r="F40" s="68"/>
      <c r="G40" s="57">
        <f>+C40*D40</f>
        <v>60000</v>
      </c>
    </row>
    <row r="41" spans="1:7" ht="12.75">
      <c r="A41" s="43" t="s">
        <v>35</v>
      </c>
      <c r="B41" s="44"/>
      <c r="C41" s="62"/>
      <c r="D41" s="80"/>
      <c r="E41" s="44"/>
      <c r="F41" s="71"/>
      <c r="G41" s="64">
        <v>12000</v>
      </c>
    </row>
    <row r="42" spans="1:7" ht="12.75">
      <c r="A42" s="26" t="s">
        <v>36</v>
      </c>
      <c r="B42" s="18"/>
      <c r="C42" s="18"/>
      <c r="D42" s="18"/>
      <c r="E42" s="18"/>
      <c r="F42" s="21"/>
      <c r="G42" s="27">
        <f>SUM(G34:G41)</f>
        <v>540880.104</v>
      </c>
    </row>
    <row r="43" ht="18.75" customHeight="1">
      <c r="G43" s="10"/>
    </row>
    <row r="44" spans="1:7" ht="15.75" customHeight="1">
      <c r="A44" s="81" t="s">
        <v>57</v>
      </c>
      <c r="B44" s="82"/>
      <c r="C44" s="82"/>
      <c r="D44" s="83"/>
      <c r="G44" s="10"/>
    </row>
    <row r="45" spans="1:4" ht="12.75">
      <c r="A45" s="31" t="s">
        <v>37</v>
      </c>
      <c r="B45" s="32"/>
      <c r="C45" s="32"/>
      <c r="D45" s="72">
        <f>+F27</f>
        <v>755000</v>
      </c>
    </row>
    <row r="46" spans="1:4" ht="12.75">
      <c r="A46" s="34" t="s">
        <v>38</v>
      </c>
      <c r="B46" s="35"/>
      <c r="C46" s="35"/>
      <c r="D46" s="70">
        <f>+G42</f>
        <v>540880.104</v>
      </c>
    </row>
    <row r="47" spans="1:4" ht="12.75">
      <c r="A47" s="34" t="s">
        <v>39</v>
      </c>
      <c r="B47" s="35"/>
      <c r="C47" s="35"/>
      <c r="D47" s="70">
        <f>+G30</f>
        <v>128601.27188743837</v>
      </c>
    </row>
    <row r="48" spans="1:4" ht="12.75">
      <c r="A48" s="34" t="s">
        <v>52</v>
      </c>
      <c r="B48" s="35"/>
      <c r="C48" s="35"/>
      <c r="D48" s="70">
        <f>+D46+D47</f>
        <v>669481.3758874384</v>
      </c>
    </row>
    <row r="49" spans="1:4" ht="12.75">
      <c r="A49" s="34" t="s">
        <v>62</v>
      </c>
      <c r="B49" s="35"/>
      <c r="C49" s="35"/>
      <c r="D49" s="73">
        <f>+D6*D5</f>
        <v>48000</v>
      </c>
    </row>
    <row r="50" spans="1:4" ht="12.75">
      <c r="A50" s="34" t="s">
        <v>40</v>
      </c>
      <c r="B50" s="35"/>
      <c r="C50" s="35"/>
      <c r="D50" s="74">
        <f>+D48/D5</f>
        <v>278.9505732864327</v>
      </c>
    </row>
    <row r="51" spans="1:7" ht="12.75">
      <c r="A51" s="43" t="s">
        <v>46</v>
      </c>
      <c r="B51" s="44"/>
      <c r="C51" s="44"/>
      <c r="D51" s="75">
        <f>D48/D49</f>
        <v>13.947528664321634</v>
      </c>
      <c r="E51" s="2"/>
      <c r="F51" s="2"/>
      <c r="G51" s="2"/>
    </row>
    <row r="52" ht="18.75" customHeight="1">
      <c r="D52" s="11"/>
    </row>
    <row r="53" spans="1:7" ht="15.75" customHeight="1">
      <c r="A53" s="81" t="s">
        <v>48</v>
      </c>
      <c r="B53" s="82"/>
      <c r="C53" s="82"/>
      <c r="D53" s="83"/>
      <c r="G53" s="10"/>
    </row>
    <row r="54" spans="1:4" ht="12.75">
      <c r="A54" s="31" t="s">
        <v>41</v>
      </c>
      <c r="B54" s="32"/>
      <c r="C54" s="32"/>
      <c r="D54" s="76">
        <v>0.15</v>
      </c>
    </row>
    <row r="55" spans="1:4" ht="12.75">
      <c r="A55" s="34" t="s">
        <v>63</v>
      </c>
      <c r="B55" s="35"/>
      <c r="C55" s="35"/>
      <c r="D55" s="36">
        <v>50</v>
      </c>
    </row>
    <row r="56" spans="1:7" ht="12.75">
      <c r="A56" s="52" t="s">
        <v>64</v>
      </c>
      <c r="B56" s="53"/>
      <c r="C56" s="35"/>
      <c r="D56" s="57">
        <v>25</v>
      </c>
      <c r="F56" s="10"/>
      <c r="G56" s="10"/>
    </row>
    <row r="57" spans="1:7" ht="12.75">
      <c r="A57" s="34" t="s">
        <v>42</v>
      </c>
      <c r="B57" s="35"/>
      <c r="C57" s="35"/>
      <c r="D57" s="74">
        <f>+D54*D55</f>
        <v>7.5</v>
      </c>
      <c r="G57" s="11"/>
    </row>
    <row r="58" spans="1:7" ht="12.75">
      <c r="A58" s="43" t="s">
        <v>43</v>
      </c>
      <c r="B58" s="44"/>
      <c r="C58" s="44"/>
      <c r="D58" s="77">
        <f>+D57*D49</f>
        <v>360000</v>
      </c>
      <c r="G58" s="11"/>
    </row>
    <row r="59" ht="18.75" customHeight="1">
      <c r="G59" s="11"/>
    </row>
    <row r="60" spans="1:7" ht="15.75" customHeight="1">
      <c r="A60" s="81" t="s">
        <v>53</v>
      </c>
      <c r="B60" s="82"/>
      <c r="C60" s="82"/>
      <c r="D60" s="83"/>
      <c r="G60" s="10"/>
    </row>
    <row r="61" spans="1:6" ht="12.75">
      <c r="A61" s="31" t="s">
        <v>44</v>
      </c>
      <c r="B61" s="32"/>
      <c r="C61" s="32"/>
      <c r="D61" s="78">
        <f>+D57+D51</f>
        <v>21.447528664321634</v>
      </c>
      <c r="E61" s="11"/>
      <c r="F61" s="11"/>
    </row>
    <row r="62" spans="1:7" ht="12.75">
      <c r="A62" s="43" t="s">
        <v>54</v>
      </c>
      <c r="B62" s="44"/>
      <c r="C62" s="44"/>
      <c r="D62" s="77">
        <f>+D58+D48</f>
        <v>1029481.3758874384</v>
      </c>
      <c r="E62" s="2"/>
      <c r="F62" s="2"/>
      <c r="G62" s="2"/>
    </row>
  </sheetData>
  <sheetProtection password="E3E4" sheet="1" objects="1" scenarios="1" selectLockedCells="1"/>
  <mergeCells count="7">
    <mergeCell ref="A53:D53"/>
    <mergeCell ref="A60:D60"/>
    <mergeCell ref="A1:G1"/>
    <mergeCell ref="A3:D3"/>
    <mergeCell ref="A19:G19"/>
    <mergeCell ref="A32:G32"/>
    <mergeCell ref="A44:D44"/>
  </mergeCells>
  <printOptions horizontalCentered="1"/>
  <pageMargins left="0.72" right="0.75" top="0.55" bottom="0.55" header="0.39" footer="0.3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wxu</dc:creator>
  <cp:keywords/>
  <dc:description/>
  <cp:lastModifiedBy>Mahapatra, Nikki</cp:lastModifiedBy>
  <cp:lastPrinted>2005-12-23T14:44:06Z</cp:lastPrinted>
  <dcterms:created xsi:type="dcterms:W3CDTF">2005-12-15T19:23:07Z</dcterms:created>
  <dcterms:modified xsi:type="dcterms:W3CDTF">2015-03-04T19:53:13Z</dcterms:modified>
  <cp:category/>
  <cp:version/>
  <cp:contentType/>
  <cp:contentStatus/>
</cp:coreProperties>
</file>